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70" windowHeight="6555" activeTab="1"/>
  </bookViews>
  <sheets>
    <sheet name="Arbejderbier" sheetId="1" r:id="rId1"/>
    <sheet name="Dronningavl (1)" sheetId="2" r:id="rId2"/>
    <sheet name="Dronningavl (2)" sheetId="3" r:id="rId3"/>
    <sheet name="Dronningavl (3)" sheetId="4" r:id="rId4"/>
    <sheet name="gemmes" sheetId="5" r:id="rId5"/>
  </sheets>
  <definedNames/>
  <calcPr fullCalcOnLoad="1"/>
</workbook>
</file>

<file path=xl/sharedStrings.xml><?xml version="1.0" encoding="utf-8"?>
<sst xmlns="http://schemas.openxmlformats.org/spreadsheetml/2006/main" count="124" uniqueCount="51">
  <si>
    <t>2 til 3</t>
  </si>
  <si>
    <t>5 til 6</t>
  </si>
  <si>
    <t xml:space="preserve">Mærkning og tilsætning af dronninger </t>
  </si>
  <si>
    <t>15 til 17</t>
  </si>
  <si>
    <t>Æglægning</t>
  </si>
  <si>
    <t>Dronningceller tåler håndtering</t>
  </si>
  <si>
    <t>.</t>
  </si>
  <si>
    <t xml:space="preserve">. </t>
  </si>
  <si>
    <r>
      <t xml:space="preserve">Til en bifamilie tilsætter man en æglæggende dronning             </t>
    </r>
    <r>
      <rPr>
        <b/>
        <sz val="10"/>
        <color indexed="50"/>
        <rFont val="Arial"/>
        <family val="2"/>
      </rPr>
      <t>skriv dato --&gt;</t>
    </r>
  </si>
  <si>
    <r>
      <t xml:space="preserve">Dato for omlarvning                             </t>
    </r>
    <r>
      <rPr>
        <sz val="14"/>
        <color indexed="50"/>
        <rFont val="Arial"/>
        <family val="2"/>
      </rPr>
      <t>skriv dato --&gt;</t>
    </r>
  </si>
  <si>
    <t>Hvornår er en  aflægger funktionel og samler nektar</t>
  </si>
  <si>
    <t>Planlægningskalender for dronningavl</t>
  </si>
  <si>
    <t>Indsætning af vokskager i yngelrummet</t>
  </si>
  <si>
    <t>Starte hurtigkogeren, OMLARVNING</t>
  </si>
  <si>
    <t>Omlarvede serie fra hurtigkogeren ind i magasinet</t>
  </si>
  <si>
    <t>Kontrol af lukning / celler ind i rugemaskine</t>
  </si>
  <si>
    <t>Tilsætning af dronningceller i aflæggere / kassetter</t>
  </si>
  <si>
    <t>Dronninger klækkes</t>
  </si>
  <si>
    <r>
      <t xml:space="preserve">Spærring af aflægger </t>
    </r>
    <r>
      <rPr>
        <b/>
        <u val="single"/>
        <sz val="14"/>
        <rFont val="Arial"/>
        <family val="2"/>
      </rPr>
      <t>fra</t>
    </r>
    <r>
      <rPr>
        <sz val="14"/>
        <rFont val="Arial"/>
        <family val="2"/>
      </rPr>
      <t xml:space="preserve"> </t>
    </r>
  </si>
  <si>
    <r>
      <t xml:space="preserve">Spærring af aflægger </t>
    </r>
    <r>
      <rPr>
        <b/>
        <u val="single"/>
        <sz val="14"/>
        <rFont val="Arial"/>
        <family val="2"/>
      </rPr>
      <t>til</t>
    </r>
    <r>
      <rPr>
        <sz val="14"/>
        <rFont val="Arial"/>
        <family val="2"/>
      </rPr>
      <t xml:space="preserve"> </t>
    </r>
  </si>
  <si>
    <t>Dronninger på orienteringsudflugt</t>
  </si>
  <si>
    <t>Kønsmoden og paringsudflugt</t>
  </si>
  <si>
    <t>DAG</t>
  </si>
  <si>
    <t>Tilsætning af dronningen --&gt; til bierne er trækbier</t>
  </si>
  <si>
    <t>Første yngel efter den nye dronning kommer  ud                               (22)</t>
  </si>
  <si>
    <t>Første flyvere (efter den nye dronning), som kan begynde at samle nektar (21)</t>
  </si>
  <si>
    <r>
      <t xml:space="preserve">Man laver en aflægger med yngel for at lave en dronning         </t>
    </r>
    <r>
      <rPr>
        <b/>
        <sz val="10"/>
        <color indexed="50"/>
        <rFont val="Arial"/>
        <family val="2"/>
      </rPr>
      <t>skriv dato--&gt;</t>
    </r>
  </si>
  <si>
    <t>Den nye dronning kryber ud af cellen                                             (14)</t>
  </si>
  <si>
    <t>Dronningen bør være parret og kan lægge æg                                 (13)</t>
  </si>
  <si>
    <t>De første fungerende arbejderbier samler nektar                              (21)</t>
  </si>
  <si>
    <t>Første arbejderyngel kryber ud af cellerne                                        (21)</t>
  </si>
  <si>
    <t>Fra uparret dronning til arbejderbier samler nektar</t>
  </si>
  <si>
    <r>
      <t xml:space="preserve">Man tilsætter en uparret dronning                                           </t>
    </r>
    <r>
      <rPr>
        <b/>
        <sz val="10"/>
        <color indexed="50"/>
        <rFont val="Arial"/>
        <family val="2"/>
      </rPr>
      <t>skriv dato--&gt;</t>
    </r>
  </si>
  <si>
    <t>Dronningen bør være parret og kan lægge æg                          (13)</t>
  </si>
  <si>
    <t>Første arbejderyngel kryber ud af celoerne                                      (21)</t>
  </si>
  <si>
    <t>Første fungerende arbejderbier                                                        (21)</t>
  </si>
  <si>
    <t>Parringsmodne droner</t>
  </si>
  <si>
    <r>
      <t xml:space="preserve">Kønsmodne droner til befrugtning af dronningen                 </t>
    </r>
    <r>
      <rPr>
        <b/>
        <sz val="10"/>
        <rFont val="Arial"/>
        <family val="2"/>
      </rPr>
      <t xml:space="preserve"> </t>
    </r>
    <r>
      <rPr>
        <b/>
        <sz val="10"/>
        <color indexed="50"/>
        <rFont val="Arial"/>
        <family val="2"/>
      </rPr>
      <t>skriv dato--&gt;</t>
    </r>
  </si>
  <si>
    <t>Man må sætte en udbygget droneramme i bihuset                         (-38)</t>
  </si>
  <si>
    <t>Man måtte sætte en ikke-udbygget droneramme i bihuset               (-39)</t>
  </si>
  <si>
    <t>Behov for arbejderbier (trækbier)</t>
  </si>
  <si>
    <r>
      <t xml:space="preserve">Man regner fra start af blomstring af en afgrøde                       </t>
    </r>
    <r>
      <rPr>
        <b/>
        <sz val="10"/>
        <color indexed="50"/>
        <rFont val="Arial"/>
        <family val="2"/>
      </rPr>
      <t>skriv dato--&gt;</t>
    </r>
  </si>
  <si>
    <t>Til denne afgrøde må bierne krybe ud     (klækkes)                          (-21)</t>
  </si>
  <si>
    <t>Æg til disse trækbier skal lægges                                                   (-43)</t>
  </si>
  <si>
    <t>søndag</t>
  </si>
  <si>
    <t>mandag</t>
  </si>
  <si>
    <t>tirsdag</t>
  </si>
  <si>
    <t>onsdag</t>
  </si>
  <si>
    <t>torsdag</t>
  </si>
  <si>
    <t xml:space="preserve">fredag </t>
  </si>
  <si>
    <t>lørdag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</si>
</sst>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\.\ mmmm\ yyyy"/>
    <numFmt numFmtId="165" formatCode="mmmmm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sz val="14"/>
      <color indexed="50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5"/>
      <name val="Arial"/>
      <family val="2"/>
    </font>
    <font>
      <i/>
      <sz val="12"/>
      <name val="Arial"/>
      <family val="2"/>
    </font>
    <font>
      <i/>
      <sz val="12"/>
      <color indexed="6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2" xfId="0" applyFont="1" applyBorder="1" applyAlignment="1">
      <alignment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/>
    </xf>
    <xf numFmtId="164" fontId="8" fillId="2" borderId="14" xfId="0" applyNumberFormat="1" applyFont="1" applyFill="1" applyBorder="1" applyAlignment="1">
      <alignment/>
    </xf>
    <xf numFmtId="164" fontId="8" fillId="0" borderId="15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1" fillId="2" borderId="18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1" fillId="2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E24" sqref="E24"/>
    </sheetView>
  </sheetViews>
  <sheetFormatPr defaultColWidth="9.140625" defaultRowHeight="12.75"/>
  <cols>
    <col min="1" max="1" width="64.00390625" style="0" customWidth="1"/>
    <col min="2" max="2" width="19.421875" style="2" customWidth="1"/>
  </cols>
  <sheetData>
    <row r="1" spans="1:3" ht="12.75">
      <c r="A1" s="5" t="s">
        <v>23</v>
      </c>
      <c r="B1" s="31"/>
      <c r="C1" s="39"/>
    </row>
    <row r="2" spans="1:3" ht="15">
      <c r="A2" s="11" t="s">
        <v>8</v>
      </c>
      <c r="B2" s="32">
        <v>39963</v>
      </c>
      <c r="C2" s="37" t="str">
        <f>VLOOKUP(WEEKDAY(B2),gemmes!$A$1:$B$7,2)</f>
        <v>lørdag</v>
      </c>
    </row>
    <row r="3" spans="1:3" ht="15">
      <c r="A3" s="6" t="s">
        <v>24</v>
      </c>
      <c r="B3" s="33">
        <f>SUM(B2)+22</f>
        <v>39985</v>
      </c>
      <c r="C3" s="37" t="str">
        <f>VLOOKUP(WEEKDAY(B3),gemmes!$A$1:$B$7,2)</f>
        <v>søndag</v>
      </c>
    </row>
    <row r="4" spans="1:3" ht="15.75" thickBot="1">
      <c r="A4" s="8" t="s">
        <v>25</v>
      </c>
      <c r="B4" s="34">
        <f>SUM(B3)+21</f>
        <v>40006</v>
      </c>
      <c r="C4" s="38" t="str">
        <f>VLOOKUP(WEEKDAY(B4),gemmes!$A$1:$B$7,2)</f>
        <v>søndag</v>
      </c>
    </row>
    <row r="5" ht="12.75">
      <c r="B5" s="1"/>
    </row>
    <row r="6" ht="12.75">
      <c r="B6" s="1"/>
    </row>
    <row r="7" ht="13.5" thickBot="1"/>
    <row r="8" spans="1:3" ht="15">
      <c r="A8" s="5" t="s">
        <v>10</v>
      </c>
      <c r="B8" s="35"/>
      <c r="C8" s="36"/>
    </row>
    <row r="9" spans="1:3" ht="15">
      <c r="A9" s="6" t="s">
        <v>26</v>
      </c>
      <c r="B9" s="32">
        <v>39936</v>
      </c>
      <c r="C9" s="37" t="str">
        <f>VLOOKUP(WEEKDAY(B9),gemmes!$A$1:$B$7,2)</f>
        <v>søndag</v>
      </c>
    </row>
    <row r="10" spans="1:3" ht="15">
      <c r="A10" s="6" t="s">
        <v>27</v>
      </c>
      <c r="B10" s="33">
        <f>SUM(B9)+14</f>
        <v>39950</v>
      </c>
      <c r="C10" s="37" t="str">
        <f>VLOOKUP(WEEKDAY(B10),gemmes!$A$1:$B$7,2)</f>
        <v>søndag</v>
      </c>
    </row>
    <row r="11" spans="1:3" ht="15">
      <c r="A11" s="6" t="s">
        <v>28</v>
      </c>
      <c r="B11" s="33">
        <f>SUM(B10)+13</f>
        <v>39963</v>
      </c>
      <c r="C11" s="37" t="str">
        <f>VLOOKUP(WEEKDAY(B11),gemmes!$A$1:$B$7,2)</f>
        <v>lørdag</v>
      </c>
    </row>
    <row r="12" spans="1:3" ht="15">
      <c r="A12" s="6" t="s">
        <v>30</v>
      </c>
      <c r="B12" s="33">
        <f>SUM(B11)+21</f>
        <v>39984</v>
      </c>
      <c r="C12" s="37" t="str">
        <f>VLOOKUP(WEEKDAY(B12),gemmes!$A$1:$B$7,2)</f>
        <v>lørdag</v>
      </c>
    </row>
    <row r="13" spans="1:3" ht="15.75" thickBot="1">
      <c r="A13" s="8" t="s">
        <v>29</v>
      </c>
      <c r="B13" s="34">
        <f>SUM(B12)+21</f>
        <v>40005</v>
      </c>
      <c r="C13" s="38" t="str">
        <f>VLOOKUP(WEEKDAY(B13),gemmes!$A$1:$B$7,2)</f>
        <v>lørdag</v>
      </c>
    </row>
    <row r="14" ht="12.75">
      <c r="B14" s="1"/>
    </row>
    <row r="15" ht="12.75">
      <c r="B15" s="1"/>
    </row>
    <row r="16" ht="13.5" thickBot="1"/>
    <row r="17" spans="1:3" ht="15">
      <c r="A17" s="5" t="s">
        <v>31</v>
      </c>
      <c r="B17" s="10"/>
      <c r="C17" s="36"/>
    </row>
    <row r="18" spans="1:3" ht="15">
      <c r="A18" s="6" t="s">
        <v>32</v>
      </c>
      <c r="B18" s="12">
        <v>39955</v>
      </c>
      <c r="C18" s="37" t="str">
        <f>VLOOKUP(WEEKDAY(B18),gemmes!$A$1:$B$7,2)</f>
        <v>fredag </v>
      </c>
    </row>
    <row r="19" spans="1:3" ht="15">
      <c r="A19" s="6" t="s">
        <v>33</v>
      </c>
      <c r="B19" s="7">
        <f>SUM(B18)+13</f>
        <v>39968</v>
      </c>
      <c r="C19" s="37" t="str">
        <f>VLOOKUP(WEEKDAY(B19),gemmes!$A$1:$B$7,2)</f>
        <v>torsdag</v>
      </c>
    </row>
    <row r="20" spans="1:3" ht="15">
      <c r="A20" s="6" t="s">
        <v>34</v>
      </c>
      <c r="B20" s="7">
        <f>SUM(B19)+21</f>
        <v>39989</v>
      </c>
      <c r="C20" s="37" t="str">
        <f>VLOOKUP(WEEKDAY(B20),gemmes!$A$1:$B$7,2)</f>
        <v>torsdag</v>
      </c>
    </row>
    <row r="21" spans="1:3" ht="15.75" thickBot="1">
      <c r="A21" s="8" t="s">
        <v>35</v>
      </c>
      <c r="B21" s="9">
        <f>SUM(B20)+21</f>
        <v>40010</v>
      </c>
      <c r="C21" s="38" t="str">
        <f>VLOOKUP(WEEKDAY(B21),gemmes!$A$1:$B$7,2)</f>
        <v>torsdag</v>
      </c>
    </row>
    <row r="22" ht="12.75">
      <c r="B22" s="1"/>
    </row>
    <row r="23" ht="12.75">
      <c r="B23" s="1"/>
    </row>
    <row r="24" ht="13.5" thickBot="1"/>
    <row r="25" spans="1:3" ht="12.75">
      <c r="A25" s="5" t="s">
        <v>36</v>
      </c>
      <c r="B25" s="10"/>
      <c r="C25" s="39"/>
    </row>
    <row r="26" spans="1:3" ht="15">
      <c r="A26" s="6" t="s">
        <v>37</v>
      </c>
      <c r="B26" s="12">
        <v>39959</v>
      </c>
      <c r="C26" s="37" t="str">
        <f>VLOOKUP(WEEKDAY(B26),gemmes!$A$1:$B$7,2)</f>
        <v>tirsdag</v>
      </c>
    </row>
    <row r="27" spans="1:3" ht="15">
      <c r="A27" s="6" t="s">
        <v>38</v>
      </c>
      <c r="B27" s="7">
        <f>SUM(B26)-38</f>
        <v>39921</v>
      </c>
      <c r="C27" s="37" t="str">
        <f>VLOOKUP(WEEKDAY(B27),gemmes!$A$1:$B$7,2)</f>
        <v>lørdag</v>
      </c>
    </row>
    <row r="28" spans="1:3" ht="15.75" thickBot="1">
      <c r="A28" s="8" t="s">
        <v>39</v>
      </c>
      <c r="B28" s="9">
        <f>SUM(B26)-39</f>
        <v>39920</v>
      </c>
      <c r="C28" s="38" t="str">
        <f>VLOOKUP(WEEKDAY(B28),gemmes!$A$1:$B$7,2)</f>
        <v>fredag </v>
      </c>
    </row>
    <row r="29" ht="12.75">
      <c r="B29" s="1"/>
    </row>
    <row r="30" ht="12.75">
      <c r="B30" s="1"/>
    </row>
    <row r="31" ht="13.5" thickBot="1"/>
    <row r="32" spans="1:3" ht="12.75">
      <c r="A32" s="5" t="s">
        <v>40</v>
      </c>
      <c r="B32" s="10"/>
      <c r="C32" s="39"/>
    </row>
    <row r="33" spans="1:3" ht="15">
      <c r="A33" s="6" t="s">
        <v>41</v>
      </c>
      <c r="B33" s="12">
        <v>39934</v>
      </c>
      <c r="C33" s="37" t="str">
        <f>VLOOKUP(WEEKDAY(B33),gemmes!$A$1:$B$7,2)</f>
        <v>fredag </v>
      </c>
    </row>
    <row r="34" spans="1:3" ht="15">
      <c r="A34" s="6" t="s">
        <v>42</v>
      </c>
      <c r="B34" s="7">
        <f>SUM(B33)-21</f>
        <v>39913</v>
      </c>
      <c r="C34" s="37" t="str">
        <f>VLOOKUP(WEEKDAY(B34),gemmes!$A$1:$B$7,2)</f>
        <v>fredag </v>
      </c>
    </row>
    <row r="35" spans="1:3" ht="15.75" thickBot="1">
      <c r="A35" s="8" t="s">
        <v>43</v>
      </c>
      <c r="B35" s="9">
        <f>SUM(B33)-43</f>
        <v>39891</v>
      </c>
      <c r="C35" s="38" t="str">
        <f>VLOOKUP(WEEKDAY(B35),gemmes!$A$1:$B$7,2)</f>
        <v>torsdag</v>
      </c>
    </row>
    <row r="36" ht="12.75">
      <c r="A36" t="s">
        <v>6</v>
      </c>
    </row>
    <row r="37" ht="12.75">
      <c r="A37" t="s">
        <v>6</v>
      </c>
    </row>
    <row r="38" ht="12.75">
      <c r="A38" t="s">
        <v>6</v>
      </c>
    </row>
    <row r="39" ht="12.75">
      <c r="A39" t="s">
        <v>7</v>
      </c>
    </row>
    <row r="40" ht="12.75">
      <c r="A40" t="s">
        <v>6</v>
      </c>
    </row>
    <row r="41" ht="12.75">
      <c r="A41" t="s">
        <v>6</v>
      </c>
    </row>
    <row r="42" ht="12.75">
      <c r="A42" t="s">
        <v>6</v>
      </c>
    </row>
    <row r="43" ht="12.75">
      <c r="A43" t="s">
        <v>6</v>
      </c>
    </row>
    <row r="44" ht="12.75">
      <c r="A44" t="s">
        <v>6</v>
      </c>
    </row>
    <row r="45" ht="12.75">
      <c r="A45" t="s">
        <v>6</v>
      </c>
    </row>
  </sheetData>
  <sheetProtection sheet="1" objects="1" scenarios="1"/>
  <printOptions gridLines="1"/>
  <pageMargins left="0.46" right="0.4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58.28125" style="3" customWidth="1"/>
    <col min="3" max="3" width="24.421875" style="3" customWidth="1"/>
    <col min="4" max="4" width="13.28125" style="28" customWidth="1"/>
    <col min="5" max="5" width="6.28125" style="27" customWidth="1"/>
    <col min="6" max="6" width="5.140625" style="27" customWidth="1"/>
    <col min="7" max="16384" width="8.8515625" style="3" customWidth="1"/>
  </cols>
  <sheetData>
    <row r="1" spans="1:3" ht="19.5" thickBot="1">
      <c r="A1" s="13"/>
      <c r="B1" s="22" t="s">
        <v>11</v>
      </c>
      <c r="C1" s="14"/>
    </row>
    <row r="2" spans="1:4" ht="19.5" thickBot="1">
      <c r="A2" s="23" t="s">
        <v>22</v>
      </c>
      <c r="B2" s="16" t="s">
        <v>9</v>
      </c>
      <c r="C2" s="26">
        <v>39953</v>
      </c>
      <c r="D2" s="29" t="str">
        <f>VLOOKUP(WEEKDAY(C2),gemmes!$A$1:$B$7,2)</f>
        <v>onsdag</v>
      </c>
    </row>
    <row r="3" spans="1:4" ht="18">
      <c r="A3" s="15">
        <v>-4</v>
      </c>
      <c r="B3" s="16" t="s">
        <v>12</v>
      </c>
      <c r="C3" s="17">
        <f>SUM(C2)-4</f>
        <v>39949</v>
      </c>
      <c r="D3" s="29" t="str">
        <f>VLOOKUP(WEEKDAY(C3),gemmes!$A$1:$B$7,2)</f>
        <v>lørdag</v>
      </c>
    </row>
    <row r="4" spans="1:4" ht="18">
      <c r="A4" s="15">
        <v>0</v>
      </c>
      <c r="B4" s="16" t="s">
        <v>13</v>
      </c>
      <c r="C4" s="17">
        <f>SUM(C2)</f>
        <v>39953</v>
      </c>
      <c r="D4" s="29" t="str">
        <f>VLOOKUP(WEEKDAY(C4),gemmes!$A$1:$B$7,2)</f>
        <v>onsdag</v>
      </c>
    </row>
    <row r="5" spans="1:4" ht="18">
      <c r="A5" s="15">
        <v>1</v>
      </c>
      <c r="B5" s="16" t="s">
        <v>14</v>
      </c>
      <c r="C5" s="17">
        <f>SUM(C2)+1</f>
        <v>39954</v>
      </c>
      <c r="D5" s="29" t="str">
        <f>VLOOKUP(WEEKDAY(C5),gemmes!$A$1:$B$7,2)</f>
        <v>torsdag</v>
      </c>
    </row>
    <row r="6" spans="1:4" ht="18">
      <c r="A6" s="18" t="s">
        <v>0</v>
      </c>
      <c r="B6" s="16" t="s">
        <v>5</v>
      </c>
      <c r="C6" s="17">
        <f>SUM(C2)+2</f>
        <v>39955</v>
      </c>
      <c r="D6" s="29" t="str">
        <f>VLOOKUP(WEEKDAY(C6),gemmes!$A$1:$B$7,2)</f>
        <v>fredag </v>
      </c>
    </row>
    <row r="7" spans="1:4" ht="18">
      <c r="A7" s="15" t="s">
        <v>1</v>
      </c>
      <c r="B7" s="16" t="s">
        <v>15</v>
      </c>
      <c r="C7" s="25">
        <f>SUM(C2)+5</f>
        <v>39958</v>
      </c>
      <c r="D7" s="29" t="str">
        <f>VLOOKUP(WEEKDAY(C7),gemmes!$A$1:$B$7,2)</f>
        <v>mandag</v>
      </c>
    </row>
    <row r="8" spans="1:4" ht="18">
      <c r="A8" s="15">
        <v>10</v>
      </c>
      <c r="B8" s="16" t="s">
        <v>16</v>
      </c>
      <c r="C8" s="17">
        <f>SUM(C4)+10</f>
        <v>39963</v>
      </c>
      <c r="D8" s="29" t="str">
        <f>VLOOKUP(WEEKDAY(C8),gemmes!$A$1:$B$7,2)</f>
        <v>lørdag</v>
      </c>
    </row>
    <row r="9" spans="1:4" ht="18">
      <c r="A9" s="15">
        <v>12</v>
      </c>
      <c r="B9" s="16" t="s">
        <v>17</v>
      </c>
      <c r="C9" s="24">
        <f>SUM(C2)+12</f>
        <v>39965</v>
      </c>
      <c r="D9" s="29" t="str">
        <f>VLOOKUP(WEEKDAY(C9),gemmes!$A$1:$B$7,2)</f>
        <v>mandag</v>
      </c>
    </row>
    <row r="10" spans="1:4" ht="18">
      <c r="A10" s="15">
        <v>13</v>
      </c>
      <c r="B10" s="16" t="s">
        <v>2</v>
      </c>
      <c r="C10" s="17">
        <f>SUM(C2)+13</f>
        <v>39966</v>
      </c>
      <c r="D10" s="29" t="str">
        <f>VLOOKUP(WEEKDAY(C10),gemmes!$A$1:$B$7,2)</f>
        <v>tirsdag</v>
      </c>
    </row>
    <row r="11" spans="1:4" ht="18">
      <c r="A11" s="15">
        <v>13</v>
      </c>
      <c r="B11" s="16" t="s">
        <v>18</v>
      </c>
      <c r="C11" s="17">
        <f>SUM(C2)+13</f>
        <v>39966</v>
      </c>
      <c r="D11" s="29" t="str">
        <f>VLOOKUP(WEEKDAY(C11),gemmes!$A$1:$B$7,2)</f>
        <v>tirsdag</v>
      </c>
    </row>
    <row r="12" spans="1:4" ht="18">
      <c r="A12" s="15">
        <v>15</v>
      </c>
      <c r="B12" s="16" t="s">
        <v>19</v>
      </c>
      <c r="C12" s="17">
        <f>SUM(C2)+15</f>
        <v>39968</v>
      </c>
      <c r="D12" s="29" t="str">
        <f>VLOOKUP(WEEKDAY(C12),gemmes!$A$1:$B$7,2)</f>
        <v>torsdag</v>
      </c>
    </row>
    <row r="13" spans="1:4" ht="18">
      <c r="A13" s="15" t="s">
        <v>3</v>
      </c>
      <c r="B13" s="16" t="s">
        <v>20</v>
      </c>
      <c r="C13" s="17">
        <f>SUM(C2)+15</f>
        <v>39968</v>
      </c>
      <c r="D13" s="29" t="str">
        <f>VLOOKUP(WEEKDAY(C13),gemmes!$A$1:$B$7,2)</f>
        <v>torsdag</v>
      </c>
    </row>
    <row r="14" spans="1:4" ht="18">
      <c r="A14" s="15">
        <v>19</v>
      </c>
      <c r="B14" s="16" t="s">
        <v>21</v>
      </c>
      <c r="C14" s="17">
        <f>SUM(C2)+19</f>
        <v>39972</v>
      </c>
      <c r="D14" s="29" t="str">
        <f>VLOOKUP(WEEKDAY(C14),gemmes!$A$1:$B$7,2)</f>
        <v>mandag</v>
      </c>
    </row>
    <row r="15" spans="1:4" ht="18">
      <c r="A15" s="19">
        <v>23</v>
      </c>
      <c r="B15" s="20" t="s">
        <v>4</v>
      </c>
      <c r="C15" s="21">
        <f>SUM(C2)+23</f>
        <v>39976</v>
      </c>
      <c r="D15" s="29" t="str">
        <f>VLOOKUP(WEEKDAY(C15),gemmes!$A$1:$B$7,2)</f>
        <v>fredag </v>
      </c>
    </row>
    <row r="16" ht="18">
      <c r="B16" s="3" t="s">
        <v>6</v>
      </c>
    </row>
    <row r="17" ht="18">
      <c r="B17" s="3" t="s">
        <v>6</v>
      </c>
    </row>
    <row r="18" ht="18">
      <c r="B18" s="3" t="s">
        <v>6</v>
      </c>
    </row>
    <row r="19" ht="18">
      <c r="B19" s="3" t="s">
        <v>6</v>
      </c>
    </row>
    <row r="20" ht="18">
      <c r="B20" s="3" t="s">
        <v>6</v>
      </c>
    </row>
    <row r="21" ht="18">
      <c r="B21" s="3" t="s">
        <v>6</v>
      </c>
    </row>
    <row r="22" ht="18">
      <c r="B22" s="3" t="s">
        <v>6</v>
      </c>
    </row>
    <row r="23" ht="18">
      <c r="B23" s="3" t="s">
        <v>6</v>
      </c>
    </row>
    <row r="24" ht="18">
      <c r="B24" s="3" t="s">
        <v>6</v>
      </c>
    </row>
  </sheetData>
  <sheetProtection sheet="1" objects="1" scenarios="1"/>
  <printOptions gridLines="1"/>
  <pageMargins left="0.63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" sqref="C2"/>
    </sheetView>
  </sheetViews>
  <sheetFormatPr defaultColWidth="9.140625" defaultRowHeight="12.75"/>
  <cols>
    <col min="1" max="1" width="8.8515625" style="4" customWidth="1"/>
    <col min="2" max="2" width="58.28125" style="3" customWidth="1"/>
    <col min="3" max="3" width="24.421875" style="3" customWidth="1"/>
    <col min="4" max="4" width="13.28125" style="28" customWidth="1"/>
    <col min="5" max="5" width="6.28125" style="27" customWidth="1"/>
    <col min="6" max="6" width="5.140625" style="27" customWidth="1"/>
    <col min="7" max="16384" width="8.8515625" style="3" customWidth="1"/>
  </cols>
  <sheetData>
    <row r="1" spans="1:3" ht="19.5" thickBot="1">
      <c r="A1" s="13"/>
      <c r="B1" s="22" t="s">
        <v>11</v>
      </c>
      <c r="C1" s="14"/>
    </row>
    <row r="2" spans="1:4" ht="19.5" thickBot="1">
      <c r="A2" s="23" t="s">
        <v>22</v>
      </c>
      <c r="B2" s="16" t="s">
        <v>9</v>
      </c>
      <c r="C2" s="26">
        <v>39940</v>
      </c>
      <c r="D2" s="29" t="str">
        <f>VLOOKUP(WEEKDAY(C2),gemmes!$A$1:$B$7,2)</f>
        <v>torsdag</v>
      </c>
    </row>
    <row r="3" spans="1:4" ht="18">
      <c r="A3" s="15">
        <v>-4</v>
      </c>
      <c r="B3" s="16" t="s">
        <v>12</v>
      </c>
      <c r="C3" s="17">
        <f>SUM(C2)-4</f>
        <v>39936</v>
      </c>
      <c r="D3" s="29" t="str">
        <f>VLOOKUP(WEEKDAY(C3),gemmes!$A$1:$B$7,2)</f>
        <v>søndag</v>
      </c>
    </row>
    <row r="4" spans="1:4" ht="18">
      <c r="A4" s="15">
        <v>0</v>
      </c>
      <c r="B4" s="16" t="s">
        <v>13</v>
      </c>
      <c r="C4" s="17">
        <f>SUM(C2)</f>
        <v>39940</v>
      </c>
      <c r="D4" s="29" t="str">
        <f>VLOOKUP(WEEKDAY(C4),gemmes!$A$1:$B$7,2)</f>
        <v>torsdag</v>
      </c>
    </row>
    <row r="5" spans="1:4" ht="18">
      <c r="A5" s="15">
        <v>1</v>
      </c>
      <c r="B5" s="16" t="s">
        <v>14</v>
      </c>
      <c r="C5" s="17">
        <f>SUM(C2)+1</f>
        <v>39941</v>
      </c>
      <c r="D5" s="29" t="str">
        <f>VLOOKUP(WEEKDAY(C5),gemmes!$A$1:$B$7,2)</f>
        <v>fredag </v>
      </c>
    </row>
    <row r="6" spans="1:4" ht="18">
      <c r="A6" s="18" t="s">
        <v>0</v>
      </c>
      <c r="B6" s="16" t="s">
        <v>5</v>
      </c>
      <c r="C6" s="17">
        <f>SUM(C2)+2</f>
        <v>39942</v>
      </c>
      <c r="D6" s="29" t="str">
        <f>VLOOKUP(WEEKDAY(C6),gemmes!$A$1:$B$7,2)</f>
        <v>lørdag</v>
      </c>
    </row>
    <row r="7" spans="1:4" ht="18">
      <c r="A7" s="15" t="s">
        <v>1</v>
      </c>
      <c r="B7" s="16" t="s">
        <v>15</v>
      </c>
      <c r="C7" s="25">
        <f>SUM(C2)+5</f>
        <v>39945</v>
      </c>
      <c r="D7" s="29" t="str">
        <f>VLOOKUP(WEEKDAY(C7),gemmes!$A$1:$B$7,2)</f>
        <v>tirsdag</v>
      </c>
    </row>
    <row r="8" spans="1:4" ht="18">
      <c r="A8" s="15">
        <v>10</v>
      </c>
      <c r="B8" s="16" t="s">
        <v>16</v>
      </c>
      <c r="C8" s="17">
        <f>SUM(C4)+10</f>
        <v>39950</v>
      </c>
      <c r="D8" s="29" t="str">
        <f>VLOOKUP(WEEKDAY(C8),gemmes!$A$1:$B$7,2)</f>
        <v>søndag</v>
      </c>
    </row>
    <row r="9" spans="1:4" ht="18">
      <c r="A9" s="15">
        <v>12</v>
      </c>
      <c r="B9" s="16" t="s">
        <v>17</v>
      </c>
      <c r="C9" s="24">
        <f>SUM(C2)+12</f>
        <v>39952</v>
      </c>
      <c r="D9" s="29" t="str">
        <f>VLOOKUP(WEEKDAY(C9),gemmes!$A$1:$B$7,2)</f>
        <v>tirsdag</v>
      </c>
    </row>
    <row r="10" spans="1:4" ht="18">
      <c r="A10" s="15">
        <v>13</v>
      </c>
      <c r="B10" s="16" t="s">
        <v>2</v>
      </c>
      <c r="C10" s="17">
        <f>SUM(C2)+13</f>
        <v>39953</v>
      </c>
      <c r="D10" s="29" t="str">
        <f>VLOOKUP(WEEKDAY(C10),gemmes!$A$1:$B$7,2)</f>
        <v>onsdag</v>
      </c>
    </row>
    <row r="11" spans="1:4" ht="18">
      <c r="A11" s="15">
        <v>13</v>
      </c>
      <c r="B11" s="16" t="s">
        <v>18</v>
      </c>
      <c r="C11" s="17">
        <f>SUM(C2)+13</f>
        <v>39953</v>
      </c>
      <c r="D11" s="29" t="str">
        <f>VLOOKUP(WEEKDAY(C11),gemmes!$A$1:$B$7,2)</f>
        <v>onsdag</v>
      </c>
    </row>
    <row r="12" spans="1:4" ht="18">
      <c r="A12" s="15">
        <v>15</v>
      </c>
      <c r="B12" s="16" t="s">
        <v>19</v>
      </c>
      <c r="C12" s="17">
        <f>SUM(C2)+15</f>
        <v>39955</v>
      </c>
      <c r="D12" s="29" t="str">
        <f>VLOOKUP(WEEKDAY(C12),gemmes!$A$1:$B$7,2)</f>
        <v>fredag </v>
      </c>
    </row>
    <row r="13" spans="1:4" ht="18">
      <c r="A13" s="15" t="s">
        <v>3</v>
      </c>
      <c r="B13" s="16" t="s">
        <v>20</v>
      </c>
      <c r="C13" s="17">
        <f>SUM(C2)+15</f>
        <v>39955</v>
      </c>
      <c r="D13" s="29" t="str">
        <f>VLOOKUP(WEEKDAY(C13),gemmes!$A$1:$B$7,2)</f>
        <v>fredag </v>
      </c>
    </row>
    <row r="14" spans="1:4" ht="18">
      <c r="A14" s="15">
        <v>19</v>
      </c>
      <c r="B14" s="16" t="s">
        <v>21</v>
      </c>
      <c r="C14" s="17">
        <f>SUM(C2)+19</f>
        <v>39959</v>
      </c>
      <c r="D14" s="29" t="str">
        <f>VLOOKUP(WEEKDAY(C14),gemmes!$A$1:$B$7,2)</f>
        <v>tirsdag</v>
      </c>
    </row>
    <row r="15" spans="1:4" ht="18">
      <c r="A15" s="19">
        <v>23</v>
      </c>
      <c r="B15" s="20" t="s">
        <v>4</v>
      </c>
      <c r="C15" s="21">
        <f>SUM(C2)+23</f>
        <v>39963</v>
      </c>
      <c r="D15" s="29" t="str">
        <f>VLOOKUP(WEEKDAY(C15),gemmes!$A$1:$B$7,2)</f>
        <v>lørdag</v>
      </c>
    </row>
    <row r="16" ht="18">
      <c r="B16" s="3" t="s">
        <v>6</v>
      </c>
    </row>
    <row r="17" ht="18">
      <c r="B17" s="3" t="s">
        <v>6</v>
      </c>
    </row>
    <row r="18" ht="18">
      <c r="B18" s="3" t="s">
        <v>6</v>
      </c>
    </row>
    <row r="19" ht="18">
      <c r="B19" s="3" t="s">
        <v>6</v>
      </c>
    </row>
    <row r="20" ht="18">
      <c r="B20" s="3" t="s">
        <v>6</v>
      </c>
    </row>
    <row r="21" ht="18">
      <c r="B21" s="3" t="s">
        <v>6</v>
      </c>
    </row>
    <row r="22" ht="18">
      <c r="B22" s="3" t="s">
        <v>6</v>
      </c>
    </row>
    <row r="23" ht="18">
      <c r="B23" s="3" t="s">
        <v>6</v>
      </c>
    </row>
    <row r="24" ht="18">
      <c r="B24" s="3" t="s">
        <v>6</v>
      </c>
    </row>
  </sheetData>
  <sheetProtection sheet="1" objects="1" scenarios="1"/>
  <printOptions gridLines="1"/>
  <pageMargins left="0.63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3" sqref="C3"/>
    </sheetView>
  </sheetViews>
  <sheetFormatPr defaultColWidth="9.140625" defaultRowHeight="12.75"/>
  <cols>
    <col min="1" max="1" width="8.8515625" style="4" customWidth="1"/>
    <col min="2" max="2" width="58.28125" style="3" customWidth="1"/>
    <col min="3" max="3" width="24.421875" style="3" customWidth="1"/>
    <col min="4" max="4" width="13.28125" style="28" customWidth="1"/>
    <col min="5" max="5" width="6.28125" style="27" customWidth="1"/>
    <col min="6" max="6" width="5.140625" style="27" customWidth="1"/>
    <col min="7" max="16384" width="8.8515625" style="3" customWidth="1"/>
  </cols>
  <sheetData>
    <row r="1" spans="1:3" ht="19.5" thickBot="1">
      <c r="A1" s="13"/>
      <c r="B1" s="22" t="s">
        <v>11</v>
      </c>
      <c r="C1" s="14"/>
    </row>
    <row r="2" spans="1:4" ht="19.5" thickBot="1">
      <c r="A2" s="23" t="s">
        <v>22</v>
      </c>
      <c r="B2" s="16" t="s">
        <v>9</v>
      </c>
      <c r="C2" s="26">
        <v>39955</v>
      </c>
      <c r="D2" s="29" t="str">
        <f>VLOOKUP(WEEKDAY(C2),gemmes!$A$1:$B$7,2)</f>
        <v>fredag </v>
      </c>
    </row>
    <row r="3" spans="1:4" ht="18">
      <c r="A3" s="15">
        <v>-4</v>
      </c>
      <c r="B3" s="16" t="s">
        <v>12</v>
      </c>
      <c r="C3" s="17">
        <f>SUM(C2)-4</f>
        <v>39951</v>
      </c>
      <c r="D3" s="29" t="str">
        <f>VLOOKUP(WEEKDAY(C3),gemmes!$A$1:$B$7,2)</f>
        <v>mandag</v>
      </c>
    </row>
    <row r="4" spans="1:4" ht="18">
      <c r="A4" s="15">
        <v>0</v>
      </c>
      <c r="B4" s="16" t="s">
        <v>13</v>
      </c>
      <c r="C4" s="17">
        <f>SUM(C2)</f>
        <v>39955</v>
      </c>
      <c r="D4" s="29" t="str">
        <f>VLOOKUP(WEEKDAY(C4),gemmes!$A$1:$B$7,2)</f>
        <v>fredag </v>
      </c>
    </row>
    <row r="5" spans="1:4" ht="18">
      <c r="A5" s="15">
        <v>1</v>
      </c>
      <c r="B5" s="16" t="s">
        <v>14</v>
      </c>
      <c r="C5" s="17">
        <f>SUM(C2)+1</f>
        <v>39956</v>
      </c>
      <c r="D5" s="29" t="str">
        <f>VLOOKUP(WEEKDAY(C5),gemmes!$A$1:$B$7,2)</f>
        <v>lørdag</v>
      </c>
    </row>
    <row r="6" spans="1:4" ht="18">
      <c r="A6" s="18" t="s">
        <v>0</v>
      </c>
      <c r="B6" s="16" t="s">
        <v>5</v>
      </c>
      <c r="C6" s="17">
        <f>SUM(C2)+2</f>
        <v>39957</v>
      </c>
      <c r="D6" s="29" t="str">
        <f>VLOOKUP(WEEKDAY(C6),gemmes!$A$1:$B$7,2)</f>
        <v>søndag</v>
      </c>
    </row>
    <row r="7" spans="1:4" ht="18">
      <c r="A7" s="15" t="s">
        <v>1</v>
      </c>
      <c r="B7" s="16" t="s">
        <v>15</v>
      </c>
      <c r="C7" s="25">
        <f>SUM(C2)+5</f>
        <v>39960</v>
      </c>
      <c r="D7" s="29" t="str">
        <f>VLOOKUP(WEEKDAY(C7),gemmes!$A$1:$B$7,2)</f>
        <v>onsdag</v>
      </c>
    </row>
    <row r="8" spans="1:4" ht="18">
      <c r="A8" s="15">
        <v>10</v>
      </c>
      <c r="B8" s="16" t="s">
        <v>16</v>
      </c>
      <c r="C8" s="17">
        <f>SUM(C4)+10</f>
        <v>39965</v>
      </c>
      <c r="D8" s="29" t="str">
        <f>VLOOKUP(WEEKDAY(C8),gemmes!$A$1:$B$7,2)</f>
        <v>mandag</v>
      </c>
    </row>
    <row r="9" spans="1:4" ht="18">
      <c r="A9" s="15">
        <v>12</v>
      </c>
      <c r="B9" s="16" t="s">
        <v>17</v>
      </c>
      <c r="C9" s="24">
        <f>SUM(C2)+12</f>
        <v>39967</v>
      </c>
      <c r="D9" s="29" t="str">
        <f>VLOOKUP(WEEKDAY(C9),gemmes!$A$1:$B$7,2)</f>
        <v>onsdag</v>
      </c>
    </row>
    <row r="10" spans="1:4" ht="18">
      <c r="A10" s="15">
        <v>13</v>
      </c>
      <c r="B10" s="16" t="s">
        <v>2</v>
      </c>
      <c r="C10" s="17">
        <f>SUM(C2)+13</f>
        <v>39968</v>
      </c>
      <c r="D10" s="29" t="str">
        <f>VLOOKUP(WEEKDAY(C10),gemmes!$A$1:$B$7,2)</f>
        <v>torsdag</v>
      </c>
    </row>
    <row r="11" spans="1:4" ht="18">
      <c r="A11" s="15">
        <v>13</v>
      </c>
      <c r="B11" s="16" t="s">
        <v>18</v>
      </c>
      <c r="C11" s="17">
        <f>SUM(C2)+13</f>
        <v>39968</v>
      </c>
      <c r="D11" s="29" t="str">
        <f>VLOOKUP(WEEKDAY(C11),gemmes!$A$1:$B$7,2)</f>
        <v>torsdag</v>
      </c>
    </row>
    <row r="12" spans="1:4" ht="18">
      <c r="A12" s="15">
        <v>15</v>
      </c>
      <c r="B12" s="16" t="s">
        <v>19</v>
      </c>
      <c r="C12" s="17">
        <f>SUM(C2)+15</f>
        <v>39970</v>
      </c>
      <c r="D12" s="29" t="str">
        <f>VLOOKUP(WEEKDAY(C12),gemmes!$A$1:$B$7,2)</f>
        <v>lørdag</v>
      </c>
    </row>
    <row r="13" spans="1:4" ht="18">
      <c r="A13" s="15" t="s">
        <v>3</v>
      </c>
      <c r="B13" s="16" t="s">
        <v>20</v>
      </c>
      <c r="C13" s="17">
        <f>SUM(C2)+15</f>
        <v>39970</v>
      </c>
      <c r="D13" s="29" t="str">
        <f>VLOOKUP(WEEKDAY(C13),gemmes!$A$1:$B$7,2)</f>
        <v>lørdag</v>
      </c>
    </row>
    <row r="14" spans="1:4" ht="18">
      <c r="A14" s="15">
        <v>19</v>
      </c>
      <c r="B14" s="16" t="s">
        <v>21</v>
      </c>
      <c r="C14" s="17">
        <f>SUM(C2)+19</f>
        <v>39974</v>
      </c>
      <c r="D14" s="29" t="str">
        <f>VLOOKUP(WEEKDAY(C14),gemmes!$A$1:$B$7,2)</f>
        <v>onsdag</v>
      </c>
    </row>
    <row r="15" spans="1:4" ht="18">
      <c r="A15" s="19">
        <v>23</v>
      </c>
      <c r="B15" s="20" t="s">
        <v>4</v>
      </c>
      <c r="C15" s="21">
        <f>SUM(C2)+23</f>
        <v>39978</v>
      </c>
      <c r="D15" s="29" t="str">
        <f>VLOOKUP(WEEKDAY(C15),gemmes!$A$1:$B$7,2)</f>
        <v>søndag</v>
      </c>
    </row>
    <row r="16" ht="18">
      <c r="B16" s="3" t="s">
        <v>6</v>
      </c>
    </row>
    <row r="17" ht="18">
      <c r="B17" s="3" t="s">
        <v>6</v>
      </c>
    </row>
    <row r="18" ht="18">
      <c r="B18" s="3" t="s">
        <v>6</v>
      </c>
    </row>
    <row r="19" ht="18">
      <c r="B19" s="3" t="s">
        <v>6</v>
      </c>
    </row>
    <row r="20" ht="18">
      <c r="B20" s="3" t="s">
        <v>6</v>
      </c>
    </row>
    <row r="21" ht="18">
      <c r="B21" s="3" t="s">
        <v>6</v>
      </c>
    </row>
    <row r="22" ht="18">
      <c r="B22" s="3" t="s">
        <v>6</v>
      </c>
    </row>
    <row r="23" ht="18">
      <c r="B23" s="3" t="s">
        <v>6</v>
      </c>
    </row>
    <row r="24" ht="18">
      <c r="B24" s="3" t="s">
        <v>6</v>
      </c>
    </row>
  </sheetData>
  <sheetProtection sheet="1" objects="1" scenarios="1"/>
  <printOptions gridLines="1"/>
  <pageMargins left="0.63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20" sqref="F20"/>
    </sheetView>
  </sheetViews>
  <sheetFormatPr defaultColWidth="9.140625" defaultRowHeight="12.75"/>
  <sheetData>
    <row r="1" spans="1:2" ht="15">
      <c r="A1" s="30">
        <v>1</v>
      </c>
      <c r="B1" s="30" t="s">
        <v>44</v>
      </c>
    </row>
    <row r="2" spans="1:2" ht="15">
      <c r="A2" s="30">
        <v>2</v>
      </c>
      <c r="B2" s="30" t="s">
        <v>45</v>
      </c>
    </row>
    <row r="3" spans="1:2" ht="15">
      <c r="A3" s="30">
        <v>3</v>
      </c>
      <c r="B3" s="30" t="s">
        <v>46</v>
      </c>
    </row>
    <row r="4" spans="1:2" ht="15">
      <c r="A4" s="30">
        <v>4</v>
      </c>
      <c r="B4" s="30" t="s">
        <v>47</v>
      </c>
    </row>
    <row r="5" spans="1:2" ht="15">
      <c r="A5" s="30">
        <v>5</v>
      </c>
      <c r="B5" s="30" t="s">
        <v>48</v>
      </c>
    </row>
    <row r="6" spans="1:2" ht="15">
      <c r="A6" s="30">
        <v>6</v>
      </c>
      <c r="B6" s="30" t="s">
        <v>49</v>
      </c>
    </row>
    <row r="7" spans="1:2" ht="15">
      <c r="A7" s="30">
        <v>7</v>
      </c>
      <c r="B7" s="30" t="s">
        <v>50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RT</cp:lastModifiedBy>
  <cp:lastPrinted>2009-04-27T07:42:43Z</cp:lastPrinted>
  <dcterms:created xsi:type="dcterms:W3CDTF">2006-02-06T07:46:36Z</dcterms:created>
  <dcterms:modified xsi:type="dcterms:W3CDTF">2009-04-29T11:37:00Z</dcterms:modified>
  <cp:category/>
  <cp:version/>
  <cp:contentType/>
  <cp:contentStatus/>
</cp:coreProperties>
</file>